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<sst xmlns="http://schemas.openxmlformats.org/spreadsheetml/2006/main" count="120" uniqueCount="111">
  <si>
    <t/>
  </si>
  <si>
    <t>Код по ФКР</t>
  </si>
  <si>
    <t>Наименование расхода</t>
  </si>
  <si>
    <t>% исполнения</t>
  </si>
  <si>
    <t>от годовых назначений</t>
  </si>
  <si>
    <t>Отклонение</t>
  </si>
  <si>
    <t>1</t>
  </si>
  <si>
    <t>2</t>
  </si>
  <si>
    <t>4</t>
  </si>
  <si>
    <t>5</t>
  </si>
  <si>
    <t>7</t>
  </si>
  <si>
    <t>9</t>
  </si>
  <si>
    <t>0100</t>
  </si>
  <si>
    <t>ОБЩЕГОСУДАРСТВЕННЫЕ ВОПРОСЫ</t>
  </si>
  <si>
    <t>75,26</t>
  </si>
  <si>
    <t>0102</t>
  </si>
  <si>
    <t>Функционирование высшего должностного лица субъекта Российской Федерации и муниципального образования</t>
  </si>
  <si>
    <t>75,58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</si>
  <si>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</si>
  <si>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</si>
  <si>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58,47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</si>
  <si>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</si>
  <si>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</si>
  <si>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79,02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</si>
  <si>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</si>
  <si>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</si>
  <si>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68,29</t>
  </si>
  <si>
    <t>0111</t>
  </si>
  <si>
    <t>Резервные фонды</t>
  </si>
  <si>
    <t>0,00</t>
  </si>
  <si>
    <t>0113</t>
  </si>
  <si>
    <t>Другие общегосударственные вопросы</t>
  </si>
  <si>
    <t>70,50</t>
  </si>
  <si>
    <t>0300</t>
  </si>
  <si>
    <t>НАЦИОНАЛЬНАЯ БЕЗОПАСНОСТЬ И ПРАВООХРАНИТЕЛЬНАЯ ДЕЯТЕЛЬНОСТЬ</t>
  </si>
  <si>
    <t>29,64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</si>
  <si>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</si>
  <si>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</si>
  <si>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61,16</t>
  </si>
  <si>
    <t>0310</t>
  </si>
  <si>
    <t>Обеспечение пожарной безопасности</t>
  </si>
  <si>
    <t>1,57</t>
  </si>
  <si>
    <t>0314</t>
  </si>
  <si>
    <t>Другие вопросы в области национальной безопасности и правоохранительной деятельности</t>
  </si>
  <si>
    <t>42,17</t>
  </si>
  <si>
    <t>0400</t>
  </si>
  <si>
    <t>НАЦИОНАЛЬНАЯ ЭКОНОМИКА</t>
  </si>
  <si>
    <t>50,38</t>
  </si>
  <si>
    <t>0408</t>
  </si>
  <si>
    <t>Транспорт</t>
  </si>
  <si>
    <t>55,56</t>
  </si>
  <si>
    <t>0409</t>
  </si>
  <si>
    <t>Дорожное хозяйство (дорожные фонды)</t>
  </si>
  <si>
    <t>55,05</t>
  </si>
  <si>
    <t>0412</t>
  </si>
  <si>
    <t>Другие вопросы в области национальной экономики</t>
  </si>
  <si>
    <t>20,36</t>
  </si>
  <si>
    <t>0500</t>
  </si>
  <si>
    <t>ЖИЛИЩНО-КОММУНАЛЬНОЕ ХОЗЯЙСТВО</t>
  </si>
  <si>
    <t>51,31</t>
  </si>
  <si>
    <t>0501</t>
  </si>
  <si>
    <t>Жилищное хозяйство</t>
  </si>
  <si>
    <t>74,82</t>
  </si>
  <si>
    <t>0502</t>
  </si>
  <si>
    <t>Коммунальное хозяйство</t>
  </si>
  <si>
    <t>24,87</t>
  </si>
  <si>
    <t>0503</t>
  </si>
  <si>
    <t>Благоустройство</t>
  </si>
  <si>
    <t>53,03</t>
  </si>
  <si>
    <t>0700</t>
  </si>
  <si>
    <t>ОБРАЗОВАНИЕ</t>
  </si>
  <si>
    <t>78,84</t>
  </si>
  <si>
    <t>0707</t>
  </si>
  <si>
    <t>Молодежная политика</t>
  </si>
  <si>
    <t>0800</t>
  </si>
  <si>
    <t>КУЛЬТУРА, КИНЕМАТОГРАФИЯ</t>
  </si>
  <si>
    <t>50,98</t>
  </si>
  <si>
    <t>0801</t>
  </si>
  <si>
    <t>Культура</t>
  </si>
  <si>
    <t>1000</t>
  </si>
  <si>
    <t>СОЦИАЛЬНАЯ ПОЛИТИКА</t>
  </si>
  <si>
    <t>41,75</t>
  </si>
  <si>
    <t>1001</t>
  </si>
  <si>
    <t>Пенсионное обеспечение</t>
  </si>
  <si>
    <t>1003</t>
  </si>
  <si>
    <t>Социальное обеспечение населения</t>
  </si>
  <si>
    <t>42,80</t>
  </si>
  <si>
    <t>1100</t>
  </si>
  <si>
    <t>ФИЗИЧЕСКАЯ КУЛЬТУРА И СПОРТ</t>
  </si>
  <si>
    <t>97,12</t>
  </si>
  <si>
    <t>1101</t>
  </si>
  <si>
    <t>Физическая культура</t>
  </si>
  <si>
    <t>91,78</t>
  </si>
  <si>
    <t>1102</t>
  </si>
  <si>
    <t>Массовый спорт</t>
  </si>
  <si>
    <t>100,00</t>
  </si>
  <si>
    <t>1300</t>
  </si>
  <si>
    <t>ОБСЛУЖИВАНИЕ ГОСУДАРСТВЕННОГО И МУНИЦИПАЛЬНОГО ДОЛГА</t>
  </si>
  <si>
    <t>22,73</t>
  </si>
  <si>
    <t>1301</t>
  </si>
  <si>
    <t>Обслуживание государственного внутреннего и муниципального долга</t>
  </si>
  <si>
    <t>ИТОГО</t>
  </si>
  <si>
    <t>ИСПОЛНЕНИЕ РАСХОДНОЙ ЧАСТИ 
по функциональной классификации расходов бюджета МО "Вельское" за 9 месяцев 2017 года</t>
  </si>
  <si>
    <t>на  2017 год</t>
  </si>
  <si>
    <t>ПЛАН</t>
  </si>
  <si>
    <t>Исполнение за 9 месяцев 2017 г.</t>
  </si>
  <si>
    <t>Приложение № 3</t>
  </si>
  <si>
    <t>к решению Совета депутатов МО "Вельское"</t>
  </si>
  <si>
    <t>Об исполнении бюджета МО Вельское" за  9  месяцев  2017 г.</t>
  </si>
  <si>
    <t>от 14.11.2017г.</t>
  </si>
  <si>
    <t>№ 109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</si>
</sst>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b/>
      <sz val="7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horizontal="right" vertical="center" wrapText="1"/>
    </xf>
    <xf numFmtId="0" fontId="4" fillId="33" borderId="14" xfId="0" applyNumberFormat="1" applyFont="1" applyFill="1" applyBorder="1" applyAlignment="1">
      <alignment horizontal="right" vertical="center" wrapText="1"/>
    </xf>
    <xf numFmtId="0" fontId="4" fillId="33" borderId="11" xfId="0" applyNumberFormat="1" applyFont="1" applyFill="1" applyBorder="1" applyAlignment="1">
      <alignment horizontal="right" vertical="center" wrapText="1"/>
    </xf>
    <xf numFmtId="4" fontId="5" fillId="33" borderId="15" xfId="0" applyNumberFormat="1" applyFont="1" applyFill="1" applyBorder="1" applyAlignment="1">
      <alignment horizontal="right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33" borderId="20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left" vertical="center" wrapText="1"/>
    </xf>
    <xf numFmtId="4" fontId="4" fillId="33" borderId="11" xfId="0" applyNumberFormat="1" applyFont="1" applyFill="1" applyBorder="1" applyAlignment="1">
      <alignment horizontal="right" vertical="center" wrapText="1"/>
    </xf>
    <xf numFmtId="4" fontId="4" fillId="33" borderId="19" xfId="0" applyNumberFormat="1" applyFont="1" applyFill="1" applyBorder="1" applyAlignment="1">
      <alignment horizontal="right" vertical="center" wrapText="1"/>
    </xf>
    <xf numFmtId="0" fontId="4" fillId="33" borderId="19" xfId="0" applyNumberFormat="1" applyFont="1" applyFill="1" applyBorder="1" applyAlignment="1">
      <alignment horizontal="right" vertic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4" fontId="5" fillId="33" borderId="21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zoomScalePageLayoutView="0" workbookViewId="0" topLeftCell="A1">
      <selection activeCell="H2" sqref="H2"/>
    </sheetView>
  </sheetViews>
  <sheetFormatPr defaultColWidth="9.140625" defaultRowHeight="12.75"/>
  <cols>
    <col min="1" max="1" width="10.7109375" style="1" customWidth="1"/>
    <col min="2" max="2" width="1.7109375" style="1" customWidth="1"/>
    <col min="3" max="3" width="4.7109375" style="1" customWidth="1"/>
    <col min="4" max="4" width="3.7109375" style="1" customWidth="1"/>
    <col min="5" max="5" width="0.13671875" style="1" customWidth="1"/>
    <col min="6" max="6" width="2.7109375" style="1" customWidth="1"/>
    <col min="7" max="7" width="10.7109375" style="1" customWidth="1"/>
    <col min="8" max="8" width="26.7109375" style="1" customWidth="1"/>
    <col min="9" max="9" width="10.7109375" style="1" customWidth="1"/>
    <col min="10" max="10" width="6.57421875" style="1" customWidth="1"/>
    <col min="11" max="11" width="15.57421875" style="1" customWidth="1"/>
    <col min="12" max="12" width="14.28125" style="1" customWidth="1"/>
    <col min="13" max="13" width="4.7109375" style="1" customWidth="1"/>
    <col min="14" max="14" width="10.7109375" style="1" customWidth="1"/>
  </cols>
  <sheetData>
    <row r="1" ht="12.75">
      <c r="K1" s="1" t="s">
        <v>106</v>
      </c>
    </row>
    <row r="2" ht="12.75">
      <c r="J2" s="1" t="s">
        <v>107</v>
      </c>
    </row>
    <row r="3" ht="12.75">
      <c r="I3" s="1" t="s">
        <v>108</v>
      </c>
    </row>
    <row r="4" spans="10:11" ht="21" customHeight="1">
      <c r="J4" s="1" t="s">
        <v>110</v>
      </c>
      <c r="K4" s="1" t="s">
        <v>109</v>
      </c>
    </row>
    <row r="5" spans="1:14" s="1" customFormat="1" ht="28.5" customHeight="1">
      <c r="A5" s="11" t="s">
        <v>102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s="1" customFormat="1" ht="13.5" customHeight="1" thickBot="1">
      <c r="A6" s="12" t="s">
        <v>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s="1" customFormat="1" ht="13.5" customHeight="1" thickBot="1">
      <c r="A7" s="13" t="s">
        <v>1</v>
      </c>
      <c r="B7" s="13"/>
      <c r="C7" s="14" t="s">
        <v>2</v>
      </c>
      <c r="D7" s="14"/>
      <c r="E7" s="14"/>
      <c r="F7" s="14"/>
      <c r="G7" s="14"/>
      <c r="H7" s="14"/>
      <c r="I7" s="13" t="s">
        <v>104</v>
      </c>
      <c r="J7" s="13"/>
      <c r="K7" s="13" t="s">
        <v>105</v>
      </c>
      <c r="L7" s="2" t="s">
        <v>3</v>
      </c>
      <c r="M7" s="16" t="s">
        <v>5</v>
      </c>
      <c r="N7" s="16"/>
    </row>
    <row r="8" spans="1:14" s="1" customFormat="1" ht="33.75" customHeight="1">
      <c r="A8" s="13"/>
      <c r="B8" s="13"/>
      <c r="C8" s="14"/>
      <c r="D8" s="14"/>
      <c r="E8" s="14"/>
      <c r="F8" s="14"/>
      <c r="G8" s="14"/>
      <c r="H8" s="14"/>
      <c r="I8" s="15" t="s">
        <v>103</v>
      </c>
      <c r="J8" s="15"/>
      <c r="K8" s="13"/>
      <c r="L8" s="3" t="s">
        <v>4</v>
      </c>
      <c r="M8" s="17" t="s">
        <v>4</v>
      </c>
      <c r="N8" s="17"/>
    </row>
    <row r="9" spans="1:14" s="1" customFormat="1" ht="12.75" customHeight="1" thickBot="1">
      <c r="A9" s="18" t="s">
        <v>6</v>
      </c>
      <c r="B9" s="18"/>
      <c r="C9" s="19" t="s">
        <v>7</v>
      </c>
      <c r="D9" s="19"/>
      <c r="E9" s="19"/>
      <c r="F9" s="19"/>
      <c r="G9" s="19"/>
      <c r="H9" s="19"/>
      <c r="I9" s="19" t="s">
        <v>8</v>
      </c>
      <c r="J9" s="19"/>
      <c r="K9" s="4" t="s">
        <v>9</v>
      </c>
      <c r="L9" s="5" t="s">
        <v>10</v>
      </c>
      <c r="M9" s="20" t="s">
        <v>11</v>
      </c>
      <c r="N9" s="20"/>
    </row>
    <row r="10" spans="1:14" s="1" customFormat="1" ht="21" customHeight="1">
      <c r="A10" s="21" t="s">
        <v>12</v>
      </c>
      <c r="B10" s="21"/>
      <c r="C10" s="22" t="s">
        <v>13</v>
      </c>
      <c r="D10" s="22"/>
      <c r="E10" s="22"/>
      <c r="F10" s="22"/>
      <c r="G10" s="22"/>
      <c r="H10" s="22"/>
      <c r="I10" s="23">
        <f>20318000</f>
        <v>20318000</v>
      </c>
      <c r="J10" s="23"/>
      <c r="K10" s="6">
        <f>15291036.32</f>
        <v>15291036.32</v>
      </c>
      <c r="L10" s="8" t="s">
        <v>14</v>
      </c>
      <c r="M10" s="24">
        <f>5026963.68</f>
        <v>5026963.68</v>
      </c>
      <c r="N10" s="24"/>
    </row>
    <row r="11" spans="1:14" s="1" customFormat="1" ht="33.75" customHeight="1">
      <c r="A11" s="21" t="s">
        <v>15</v>
      </c>
      <c r="B11" s="21"/>
      <c r="C11" s="22" t="s">
        <v>16</v>
      </c>
      <c r="D11" s="22"/>
      <c r="E11" s="22"/>
      <c r="F11" s="22"/>
      <c r="G11" s="22"/>
      <c r="H11" s="22"/>
      <c r="I11" s="23">
        <f>1350000</f>
        <v>1350000</v>
      </c>
      <c r="J11" s="23"/>
      <c r="K11" s="6">
        <f>1020310.87</f>
        <v>1020310.87</v>
      </c>
      <c r="L11" s="8" t="s">
        <v>17</v>
      </c>
      <c r="M11" s="24">
        <f>329689.13</f>
        <v>329689.13</v>
      </c>
      <c r="N11" s="24"/>
    </row>
    <row r="12" spans="1:14" s="1" customFormat="1" ht="41.25" customHeight="1">
      <c r="A12" s="21" t="s">
        <v>18</v>
      </c>
      <c r="B12" s="21"/>
      <c r="C12" s="22" t="s">
        <v>19</v>
      </c>
      <c r="D12" s="22"/>
      <c r="E12" s="22"/>
      <c r="F12" s="22"/>
      <c r="G12" s="22"/>
      <c r="H12" s="22"/>
      <c r="I12" s="23">
        <f>1020000</f>
        <v>1020000</v>
      </c>
      <c r="J12" s="23"/>
      <c r="K12" s="6">
        <f>596427.97</f>
        <v>596427.97</v>
      </c>
      <c r="L12" s="8" t="s">
        <v>20</v>
      </c>
      <c r="M12" s="24">
        <f>423572.03</f>
        <v>423572.03</v>
      </c>
      <c r="N12" s="24"/>
    </row>
    <row r="13" spans="1:14" s="1" customFormat="1" ht="42.75" customHeight="1">
      <c r="A13" s="21" t="s">
        <v>21</v>
      </c>
      <c r="B13" s="21"/>
      <c r="C13" s="22" t="s">
        <v>22</v>
      </c>
      <c r="D13" s="22"/>
      <c r="E13" s="22"/>
      <c r="F13" s="22"/>
      <c r="G13" s="22"/>
      <c r="H13" s="22"/>
      <c r="I13" s="23">
        <f>16472000</f>
        <v>16472000</v>
      </c>
      <c r="J13" s="23"/>
      <c r="K13" s="6">
        <f>13015684.15</f>
        <v>13015684.15</v>
      </c>
      <c r="L13" s="8" t="s">
        <v>23</v>
      </c>
      <c r="M13" s="24">
        <f>3456315.85</f>
        <v>3456315.85</v>
      </c>
      <c r="N13" s="24"/>
    </row>
    <row r="14" spans="1:14" s="1" customFormat="1" ht="33.75" customHeight="1">
      <c r="A14" s="21" t="s">
        <v>24</v>
      </c>
      <c r="B14" s="21"/>
      <c r="C14" s="22" t="s">
        <v>25</v>
      </c>
      <c r="D14" s="22"/>
      <c r="E14" s="22"/>
      <c r="F14" s="22"/>
      <c r="G14" s="22"/>
      <c r="H14" s="22"/>
      <c r="I14" s="23">
        <f>345000</f>
        <v>345000</v>
      </c>
      <c r="J14" s="23"/>
      <c r="K14" s="6">
        <f>235596.53</f>
        <v>235596.53</v>
      </c>
      <c r="L14" s="8" t="s">
        <v>26</v>
      </c>
      <c r="M14" s="24">
        <f>109403.47</f>
        <v>109403.47</v>
      </c>
      <c r="N14" s="24"/>
    </row>
    <row r="15" spans="1:14" s="1" customFormat="1" ht="18" customHeight="1">
      <c r="A15" s="21" t="s">
        <v>27</v>
      </c>
      <c r="B15" s="21"/>
      <c r="C15" s="22" t="s">
        <v>28</v>
      </c>
      <c r="D15" s="22"/>
      <c r="E15" s="22"/>
      <c r="F15" s="22"/>
      <c r="G15" s="22"/>
      <c r="H15" s="22"/>
      <c r="I15" s="23">
        <f>531000</f>
        <v>531000</v>
      </c>
      <c r="J15" s="23"/>
      <c r="K15" s="7" t="s">
        <v>0</v>
      </c>
      <c r="L15" s="8" t="s">
        <v>29</v>
      </c>
      <c r="M15" s="24">
        <f>531000</f>
        <v>531000</v>
      </c>
      <c r="N15" s="24"/>
    </row>
    <row r="16" spans="1:14" s="1" customFormat="1" ht="20.25" customHeight="1">
      <c r="A16" s="21" t="s">
        <v>30</v>
      </c>
      <c r="B16" s="21"/>
      <c r="C16" s="22" t="s">
        <v>31</v>
      </c>
      <c r="D16" s="22"/>
      <c r="E16" s="22"/>
      <c r="F16" s="22"/>
      <c r="G16" s="22"/>
      <c r="H16" s="22"/>
      <c r="I16" s="23">
        <f>600000</f>
        <v>600000</v>
      </c>
      <c r="J16" s="23"/>
      <c r="K16" s="6">
        <f>423016.8</f>
        <v>423016.8</v>
      </c>
      <c r="L16" s="8" t="s">
        <v>32</v>
      </c>
      <c r="M16" s="24">
        <f>176983.2</f>
        <v>176983.2</v>
      </c>
      <c r="N16" s="24"/>
    </row>
    <row r="17" spans="1:14" s="1" customFormat="1" ht="32.25" customHeight="1">
      <c r="A17" s="21" t="s">
        <v>33</v>
      </c>
      <c r="B17" s="21"/>
      <c r="C17" s="22" t="s">
        <v>34</v>
      </c>
      <c r="D17" s="22"/>
      <c r="E17" s="22"/>
      <c r="F17" s="22"/>
      <c r="G17" s="22"/>
      <c r="H17" s="22"/>
      <c r="I17" s="23">
        <f>1693000</f>
        <v>1693000</v>
      </c>
      <c r="J17" s="23"/>
      <c r="K17" s="6">
        <f>501723.22</f>
        <v>501723.22</v>
      </c>
      <c r="L17" s="8" t="s">
        <v>35</v>
      </c>
      <c r="M17" s="24">
        <f>1191276.78</f>
        <v>1191276.78</v>
      </c>
      <c r="N17" s="24"/>
    </row>
    <row r="18" spans="1:14" s="1" customFormat="1" ht="30" customHeight="1">
      <c r="A18" s="21" t="s">
        <v>36</v>
      </c>
      <c r="B18" s="21"/>
      <c r="C18" s="22" t="s">
        <v>37</v>
      </c>
      <c r="D18" s="22"/>
      <c r="E18" s="22"/>
      <c r="F18" s="22"/>
      <c r="G18" s="22"/>
      <c r="H18" s="22"/>
      <c r="I18" s="23">
        <f>593000</f>
        <v>593000</v>
      </c>
      <c r="J18" s="23"/>
      <c r="K18" s="6">
        <f>362666.64</f>
        <v>362666.64</v>
      </c>
      <c r="L18" s="8" t="s">
        <v>38</v>
      </c>
      <c r="M18" s="24">
        <f>230333.36</f>
        <v>230333.36</v>
      </c>
      <c r="N18" s="24"/>
    </row>
    <row r="19" spans="1:14" s="1" customFormat="1" ht="20.25" customHeight="1">
      <c r="A19" s="21" t="s">
        <v>39</v>
      </c>
      <c r="B19" s="21"/>
      <c r="C19" s="22" t="s">
        <v>40</v>
      </c>
      <c r="D19" s="22"/>
      <c r="E19" s="22"/>
      <c r="F19" s="22"/>
      <c r="G19" s="22"/>
      <c r="H19" s="22"/>
      <c r="I19" s="23">
        <f>800000</f>
        <v>800000</v>
      </c>
      <c r="J19" s="23"/>
      <c r="K19" s="6">
        <f>12556.58</f>
        <v>12556.58</v>
      </c>
      <c r="L19" s="8" t="s">
        <v>41</v>
      </c>
      <c r="M19" s="24">
        <f>787443.42</f>
        <v>787443.42</v>
      </c>
      <c r="N19" s="24"/>
    </row>
    <row r="20" spans="1:14" s="1" customFormat="1" ht="29.25" customHeight="1">
      <c r="A20" s="21" t="s">
        <v>42</v>
      </c>
      <c r="B20" s="21"/>
      <c r="C20" s="22" t="s">
        <v>43</v>
      </c>
      <c r="D20" s="22"/>
      <c r="E20" s="22"/>
      <c r="F20" s="22"/>
      <c r="G20" s="22"/>
      <c r="H20" s="22"/>
      <c r="I20" s="23">
        <f>300000</f>
        <v>300000</v>
      </c>
      <c r="J20" s="23"/>
      <c r="K20" s="6">
        <f>126500</f>
        <v>126500</v>
      </c>
      <c r="L20" s="8" t="s">
        <v>44</v>
      </c>
      <c r="M20" s="24">
        <f>173500</f>
        <v>173500</v>
      </c>
      <c r="N20" s="24"/>
    </row>
    <row r="21" spans="1:14" s="1" customFormat="1" ht="18.75" customHeight="1">
      <c r="A21" s="21" t="s">
        <v>45</v>
      </c>
      <c r="B21" s="21"/>
      <c r="C21" s="22" t="s">
        <v>46</v>
      </c>
      <c r="D21" s="22"/>
      <c r="E21" s="22"/>
      <c r="F21" s="22"/>
      <c r="G21" s="22"/>
      <c r="H21" s="22"/>
      <c r="I21" s="23">
        <f>30893930.32</f>
        <v>30893930.32</v>
      </c>
      <c r="J21" s="23"/>
      <c r="K21" s="6">
        <f>15565834.75</f>
        <v>15565834.75</v>
      </c>
      <c r="L21" s="8" t="s">
        <v>47</v>
      </c>
      <c r="M21" s="24">
        <f>15328095.57</f>
        <v>15328095.57</v>
      </c>
      <c r="N21" s="24"/>
    </row>
    <row r="22" spans="1:14" s="1" customFormat="1" ht="19.5" customHeight="1">
      <c r="A22" s="21" t="s">
        <v>48</v>
      </c>
      <c r="B22" s="21"/>
      <c r="C22" s="22" t="s">
        <v>49</v>
      </c>
      <c r="D22" s="22"/>
      <c r="E22" s="22"/>
      <c r="F22" s="22"/>
      <c r="G22" s="22"/>
      <c r="H22" s="22"/>
      <c r="I22" s="23">
        <f>270000</f>
        <v>270000</v>
      </c>
      <c r="J22" s="23"/>
      <c r="K22" s="6">
        <f>150000</f>
        <v>150000</v>
      </c>
      <c r="L22" s="8" t="s">
        <v>50</v>
      </c>
      <c r="M22" s="24">
        <f>120000</f>
        <v>120000</v>
      </c>
      <c r="N22" s="24"/>
    </row>
    <row r="23" spans="1:14" s="1" customFormat="1" ht="21" customHeight="1">
      <c r="A23" s="21" t="s">
        <v>51</v>
      </c>
      <c r="B23" s="21"/>
      <c r="C23" s="22" t="s">
        <v>52</v>
      </c>
      <c r="D23" s="22"/>
      <c r="E23" s="22"/>
      <c r="F23" s="22"/>
      <c r="G23" s="22"/>
      <c r="H23" s="22"/>
      <c r="I23" s="23">
        <f>26466528.32</f>
        <v>26466528.32</v>
      </c>
      <c r="J23" s="23"/>
      <c r="K23" s="6">
        <f>14569263.88</f>
        <v>14569263.88</v>
      </c>
      <c r="L23" s="8" t="s">
        <v>53</v>
      </c>
      <c r="M23" s="24">
        <f>11897264.44</f>
        <v>11897264.44</v>
      </c>
      <c r="N23" s="24"/>
    </row>
    <row r="24" spans="1:14" s="1" customFormat="1" ht="21" customHeight="1">
      <c r="A24" s="21" t="s">
        <v>54</v>
      </c>
      <c r="B24" s="21"/>
      <c r="C24" s="22" t="s">
        <v>55</v>
      </c>
      <c r="D24" s="22"/>
      <c r="E24" s="22"/>
      <c r="F24" s="22"/>
      <c r="G24" s="22"/>
      <c r="H24" s="22"/>
      <c r="I24" s="23">
        <f>4157402</f>
        <v>4157402</v>
      </c>
      <c r="J24" s="23"/>
      <c r="K24" s="6">
        <f>846570.87</f>
        <v>846570.87</v>
      </c>
      <c r="L24" s="8" t="s">
        <v>56</v>
      </c>
      <c r="M24" s="24">
        <f>3310831.13</f>
        <v>3310831.13</v>
      </c>
      <c r="N24" s="24"/>
    </row>
    <row r="25" spans="1:14" s="1" customFormat="1" ht="18.75" customHeight="1">
      <c r="A25" s="21" t="s">
        <v>57</v>
      </c>
      <c r="B25" s="21"/>
      <c r="C25" s="22" t="s">
        <v>58</v>
      </c>
      <c r="D25" s="22"/>
      <c r="E25" s="22"/>
      <c r="F25" s="22"/>
      <c r="G25" s="22"/>
      <c r="H25" s="22"/>
      <c r="I25" s="23">
        <f>54091914.47</f>
        <v>54091914.47</v>
      </c>
      <c r="J25" s="23"/>
      <c r="K25" s="6">
        <f>27756285.21</f>
        <v>27756285.21</v>
      </c>
      <c r="L25" s="8" t="s">
        <v>59</v>
      </c>
      <c r="M25" s="24">
        <f>26335629.26</f>
        <v>26335629.26</v>
      </c>
      <c r="N25" s="24"/>
    </row>
    <row r="26" spans="1:14" s="1" customFormat="1" ht="17.25" customHeight="1">
      <c r="A26" s="21" t="s">
        <v>60</v>
      </c>
      <c r="B26" s="21"/>
      <c r="C26" s="22" t="s">
        <v>61</v>
      </c>
      <c r="D26" s="22"/>
      <c r="E26" s="22"/>
      <c r="F26" s="22"/>
      <c r="G26" s="22"/>
      <c r="H26" s="22"/>
      <c r="I26" s="23">
        <f>11618595.47</f>
        <v>11618595.47</v>
      </c>
      <c r="J26" s="23"/>
      <c r="K26" s="6">
        <f>8692700.1</f>
        <v>8692700.1</v>
      </c>
      <c r="L26" s="8" t="s">
        <v>62</v>
      </c>
      <c r="M26" s="24">
        <f>2925895.37</f>
        <v>2925895.37</v>
      </c>
      <c r="N26" s="24"/>
    </row>
    <row r="27" spans="1:14" s="1" customFormat="1" ht="18.75" customHeight="1">
      <c r="A27" s="21" t="s">
        <v>63</v>
      </c>
      <c r="B27" s="21"/>
      <c r="C27" s="22" t="s">
        <v>64</v>
      </c>
      <c r="D27" s="22"/>
      <c r="E27" s="22"/>
      <c r="F27" s="22"/>
      <c r="G27" s="22"/>
      <c r="H27" s="22"/>
      <c r="I27" s="23">
        <f>12290000</f>
        <v>12290000</v>
      </c>
      <c r="J27" s="23"/>
      <c r="K27" s="6">
        <f>3056992.73</f>
        <v>3056992.73</v>
      </c>
      <c r="L27" s="8" t="s">
        <v>65</v>
      </c>
      <c r="M27" s="24">
        <f>9233007.27</f>
        <v>9233007.27</v>
      </c>
      <c r="N27" s="24"/>
    </row>
    <row r="28" spans="1:14" s="1" customFormat="1" ht="21" customHeight="1">
      <c r="A28" s="21" t="s">
        <v>66</v>
      </c>
      <c r="B28" s="21"/>
      <c r="C28" s="22" t="s">
        <v>67</v>
      </c>
      <c r="D28" s="22"/>
      <c r="E28" s="22"/>
      <c r="F28" s="22"/>
      <c r="G28" s="22"/>
      <c r="H28" s="22"/>
      <c r="I28" s="23">
        <f>30183319</f>
        <v>30183319</v>
      </c>
      <c r="J28" s="23"/>
      <c r="K28" s="6">
        <f>16006592.38</f>
        <v>16006592.38</v>
      </c>
      <c r="L28" s="8" t="s">
        <v>68</v>
      </c>
      <c r="M28" s="24">
        <f>14176726.62</f>
        <v>14176726.62</v>
      </c>
      <c r="N28" s="24"/>
    </row>
    <row r="29" spans="1:14" s="1" customFormat="1" ht="18" customHeight="1">
      <c r="A29" s="21" t="s">
        <v>69</v>
      </c>
      <c r="B29" s="21"/>
      <c r="C29" s="22" t="s">
        <v>70</v>
      </c>
      <c r="D29" s="22"/>
      <c r="E29" s="22"/>
      <c r="F29" s="22"/>
      <c r="G29" s="22"/>
      <c r="H29" s="22"/>
      <c r="I29" s="23">
        <f>250000</f>
        <v>250000</v>
      </c>
      <c r="J29" s="23"/>
      <c r="K29" s="6">
        <f>197108.6</f>
        <v>197108.6</v>
      </c>
      <c r="L29" s="8" t="s">
        <v>71</v>
      </c>
      <c r="M29" s="24">
        <f>52891.4</f>
        <v>52891.4</v>
      </c>
      <c r="N29" s="24"/>
    </row>
    <row r="30" spans="1:14" s="1" customFormat="1" ht="18.75" customHeight="1">
      <c r="A30" s="21" t="s">
        <v>72</v>
      </c>
      <c r="B30" s="21"/>
      <c r="C30" s="22" t="s">
        <v>73</v>
      </c>
      <c r="D30" s="22"/>
      <c r="E30" s="22"/>
      <c r="F30" s="22"/>
      <c r="G30" s="22"/>
      <c r="H30" s="22"/>
      <c r="I30" s="23">
        <f>250000</f>
        <v>250000</v>
      </c>
      <c r="J30" s="23"/>
      <c r="K30" s="6">
        <f>197108.6</f>
        <v>197108.6</v>
      </c>
      <c r="L30" s="8" t="s">
        <v>71</v>
      </c>
      <c r="M30" s="24">
        <f>52891.4</f>
        <v>52891.4</v>
      </c>
      <c r="N30" s="24"/>
    </row>
    <row r="31" spans="1:14" s="1" customFormat="1" ht="18.75" customHeight="1">
      <c r="A31" s="21" t="s">
        <v>74</v>
      </c>
      <c r="B31" s="21"/>
      <c r="C31" s="22" t="s">
        <v>75</v>
      </c>
      <c r="D31" s="22"/>
      <c r="E31" s="22"/>
      <c r="F31" s="22"/>
      <c r="G31" s="22"/>
      <c r="H31" s="22"/>
      <c r="I31" s="23">
        <f>9652020</f>
        <v>9652020</v>
      </c>
      <c r="J31" s="23"/>
      <c r="K31" s="6">
        <f>4920237.88</f>
        <v>4920237.88</v>
      </c>
      <c r="L31" s="8" t="s">
        <v>76</v>
      </c>
      <c r="M31" s="24">
        <f>4731782.12</f>
        <v>4731782.12</v>
      </c>
      <c r="N31" s="24"/>
    </row>
    <row r="32" spans="1:14" s="1" customFormat="1" ht="18" customHeight="1">
      <c r="A32" s="21" t="s">
        <v>77</v>
      </c>
      <c r="B32" s="21"/>
      <c r="C32" s="22" t="s">
        <v>78</v>
      </c>
      <c r="D32" s="22"/>
      <c r="E32" s="22"/>
      <c r="F32" s="22"/>
      <c r="G32" s="22"/>
      <c r="H32" s="22"/>
      <c r="I32" s="23">
        <f>9652020</f>
        <v>9652020</v>
      </c>
      <c r="J32" s="23"/>
      <c r="K32" s="6">
        <f>4920237.88</f>
        <v>4920237.88</v>
      </c>
      <c r="L32" s="8" t="s">
        <v>76</v>
      </c>
      <c r="M32" s="24">
        <f>4731782.12</f>
        <v>4731782.12</v>
      </c>
      <c r="N32" s="24"/>
    </row>
    <row r="33" spans="1:14" s="1" customFormat="1" ht="16.5" customHeight="1">
      <c r="A33" s="21" t="s">
        <v>79</v>
      </c>
      <c r="B33" s="21"/>
      <c r="C33" s="22" t="s">
        <v>80</v>
      </c>
      <c r="D33" s="22"/>
      <c r="E33" s="22"/>
      <c r="F33" s="22"/>
      <c r="G33" s="22"/>
      <c r="H33" s="22"/>
      <c r="I33" s="23">
        <f>205000</f>
        <v>205000</v>
      </c>
      <c r="J33" s="23"/>
      <c r="K33" s="6">
        <f>85593.87</f>
        <v>85593.87</v>
      </c>
      <c r="L33" s="8" t="s">
        <v>81</v>
      </c>
      <c r="M33" s="24">
        <f>119406.13</f>
        <v>119406.13</v>
      </c>
      <c r="N33" s="24"/>
    </row>
    <row r="34" spans="1:14" s="1" customFormat="1" ht="17.25" customHeight="1">
      <c r="A34" s="21" t="s">
        <v>82</v>
      </c>
      <c r="B34" s="21"/>
      <c r="C34" s="22" t="s">
        <v>83</v>
      </c>
      <c r="D34" s="22"/>
      <c r="E34" s="22"/>
      <c r="F34" s="22"/>
      <c r="G34" s="22"/>
      <c r="H34" s="22"/>
      <c r="I34" s="23">
        <f>5000</f>
        <v>5000</v>
      </c>
      <c r="J34" s="23"/>
      <c r="K34" s="7" t="s">
        <v>0</v>
      </c>
      <c r="L34" s="8" t="s">
        <v>29</v>
      </c>
      <c r="M34" s="24">
        <f>5000</f>
        <v>5000</v>
      </c>
      <c r="N34" s="24"/>
    </row>
    <row r="35" spans="1:14" s="1" customFormat="1" ht="19.5" customHeight="1">
      <c r="A35" s="21" t="s">
        <v>84</v>
      </c>
      <c r="B35" s="21"/>
      <c r="C35" s="22" t="s">
        <v>85</v>
      </c>
      <c r="D35" s="22"/>
      <c r="E35" s="22"/>
      <c r="F35" s="22"/>
      <c r="G35" s="22"/>
      <c r="H35" s="22"/>
      <c r="I35" s="23">
        <f>200000</f>
        <v>200000</v>
      </c>
      <c r="J35" s="23"/>
      <c r="K35" s="6">
        <f>85593.87</f>
        <v>85593.87</v>
      </c>
      <c r="L35" s="8" t="s">
        <v>86</v>
      </c>
      <c r="M35" s="24">
        <f>114406.13</f>
        <v>114406.13</v>
      </c>
      <c r="N35" s="24"/>
    </row>
    <row r="36" spans="1:14" s="1" customFormat="1" ht="21" customHeight="1">
      <c r="A36" s="21" t="s">
        <v>87</v>
      </c>
      <c r="B36" s="21"/>
      <c r="C36" s="22" t="s">
        <v>88</v>
      </c>
      <c r="D36" s="22"/>
      <c r="E36" s="22"/>
      <c r="F36" s="22"/>
      <c r="G36" s="22"/>
      <c r="H36" s="22"/>
      <c r="I36" s="23">
        <f>1512000</f>
        <v>1512000</v>
      </c>
      <c r="J36" s="23"/>
      <c r="K36" s="6">
        <f>1468494.8</f>
        <v>1468494.8</v>
      </c>
      <c r="L36" s="8" t="s">
        <v>89</v>
      </c>
      <c r="M36" s="24">
        <f>43505.2</f>
        <v>43505.2</v>
      </c>
      <c r="N36" s="24"/>
    </row>
    <row r="37" spans="1:14" s="1" customFormat="1" ht="19.5" customHeight="1">
      <c r="A37" s="21" t="s">
        <v>90</v>
      </c>
      <c r="B37" s="21"/>
      <c r="C37" s="22" t="s">
        <v>91</v>
      </c>
      <c r="D37" s="22"/>
      <c r="E37" s="22"/>
      <c r="F37" s="22"/>
      <c r="G37" s="22"/>
      <c r="H37" s="22"/>
      <c r="I37" s="23">
        <f>529000</f>
        <v>529000</v>
      </c>
      <c r="J37" s="23"/>
      <c r="K37" s="6">
        <f>485494.8</f>
        <v>485494.8</v>
      </c>
      <c r="L37" s="8" t="s">
        <v>92</v>
      </c>
      <c r="M37" s="24">
        <f>43505.2</f>
        <v>43505.2</v>
      </c>
      <c r="N37" s="24"/>
    </row>
    <row r="38" spans="1:14" s="1" customFormat="1" ht="18.75" customHeight="1">
      <c r="A38" s="21" t="s">
        <v>93</v>
      </c>
      <c r="B38" s="21"/>
      <c r="C38" s="22" t="s">
        <v>94</v>
      </c>
      <c r="D38" s="22"/>
      <c r="E38" s="22"/>
      <c r="F38" s="22"/>
      <c r="G38" s="22"/>
      <c r="H38" s="22"/>
      <c r="I38" s="23">
        <f>983000</f>
        <v>983000</v>
      </c>
      <c r="J38" s="23"/>
      <c r="K38" s="6">
        <f>983000</f>
        <v>983000</v>
      </c>
      <c r="L38" s="8" t="s">
        <v>95</v>
      </c>
      <c r="M38" s="25" t="s">
        <v>0</v>
      </c>
      <c r="N38" s="25"/>
    </row>
    <row r="39" spans="1:14" s="1" customFormat="1" ht="28.5" customHeight="1">
      <c r="A39" s="21" t="s">
        <v>96</v>
      </c>
      <c r="B39" s="21"/>
      <c r="C39" s="22" t="s">
        <v>97</v>
      </c>
      <c r="D39" s="22"/>
      <c r="E39" s="22"/>
      <c r="F39" s="22"/>
      <c r="G39" s="22"/>
      <c r="H39" s="22"/>
      <c r="I39" s="23">
        <f>800000</f>
        <v>800000</v>
      </c>
      <c r="J39" s="23"/>
      <c r="K39" s="6">
        <f>181804.84</f>
        <v>181804.84</v>
      </c>
      <c r="L39" s="8" t="s">
        <v>98</v>
      </c>
      <c r="M39" s="24">
        <f>618195.16</f>
        <v>618195.16</v>
      </c>
      <c r="N39" s="24"/>
    </row>
    <row r="40" spans="1:14" s="1" customFormat="1" ht="27.75" customHeight="1" thickBot="1">
      <c r="A40" s="21" t="s">
        <v>99</v>
      </c>
      <c r="B40" s="21"/>
      <c r="C40" s="22" t="s">
        <v>100</v>
      </c>
      <c r="D40" s="22"/>
      <c r="E40" s="22"/>
      <c r="F40" s="22"/>
      <c r="G40" s="22"/>
      <c r="H40" s="22"/>
      <c r="I40" s="23">
        <f>800000</f>
        <v>800000</v>
      </c>
      <c r="J40" s="23"/>
      <c r="K40" s="6">
        <f>181804.84</f>
        <v>181804.84</v>
      </c>
      <c r="L40" s="8" t="s">
        <v>98</v>
      </c>
      <c r="M40" s="24">
        <f>618195.16</f>
        <v>618195.16</v>
      </c>
      <c r="N40" s="24"/>
    </row>
    <row r="41" spans="1:14" s="1" customFormat="1" ht="19.5" customHeight="1" thickBot="1">
      <c r="A41" s="26" t="s">
        <v>101</v>
      </c>
      <c r="B41" s="26"/>
      <c r="C41" s="26"/>
      <c r="D41" s="26"/>
      <c r="E41" s="26"/>
      <c r="F41" s="26"/>
      <c r="G41" s="26"/>
      <c r="H41" s="26"/>
      <c r="I41" s="27">
        <f>119415864.79</f>
        <v>119415864.79</v>
      </c>
      <c r="J41" s="27"/>
      <c r="K41" s="9">
        <f>65968119.49</f>
        <v>65968119.49</v>
      </c>
      <c r="L41" s="10">
        <f>55.24</f>
        <v>55.24</v>
      </c>
      <c r="M41" s="28">
        <f>53447745.3</f>
        <v>53447745.3</v>
      </c>
      <c r="N41" s="28"/>
    </row>
    <row r="42" spans="1:14" s="1" customFormat="1" ht="15.75" customHeight="1">
      <c r="A42" s="29" t="s">
        <v>0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</row>
  </sheetData>
  <sheetProtection/>
  <mergeCells count="141">
    <mergeCell ref="A41:H41"/>
    <mergeCell ref="I41:J41"/>
    <mergeCell ref="M41:N41"/>
    <mergeCell ref="A42:N42"/>
    <mergeCell ref="A39:B39"/>
    <mergeCell ref="C39:H39"/>
    <mergeCell ref="I39:J39"/>
    <mergeCell ref="M39:N39"/>
    <mergeCell ref="A40:B40"/>
    <mergeCell ref="C40:H40"/>
    <mergeCell ref="I40:J40"/>
    <mergeCell ref="M40:N40"/>
    <mergeCell ref="A37:B37"/>
    <mergeCell ref="C37:H37"/>
    <mergeCell ref="I37:J37"/>
    <mergeCell ref="M37:N37"/>
    <mergeCell ref="A38:B38"/>
    <mergeCell ref="C38:H38"/>
    <mergeCell ref="I38:J38"/>
    <mergeCell ref="M38:N38"/>
    <mergeCell ref="A35:B35"/>
    <mergeCell ref="C35:H35"/>
    <mergeCell ref="I35:J35"/>
    <mergeCell ref="M35:N35"/>
    <mergeCell ref="A36:B36"/>
    <mergeCell ref="C36:H36"/>
    <mergeCell ref="I36:J36"/>
    <mergeCell ref="M36:N36"/>
    <mergeCell ref="A33:B33"/>
    <mergeCell ref="C33:H33"/>
    <mergeCell ref="I33:J33"/>
    <mergeCell ref="M33:N33"/>
    <mergeCell ref="A34:B34"/>
    <mergeCell ref="C34:H34"/>
    <mergeCell ref="I34:J34"/>
    <mergeCell ref="M34:N34"/>
    <mergeCell ref="A31:B31"/>
    <mergeCell ref="C31:H31"/>
    <mergeCell ref="I31:J31"/>
    <mergeCell ref="M31:N31"/>
    <mergeCell ref="A32:B32"/>
    <mergeCell ref="C32:H32"/>
    <mergeCell ref="I32:J32"/>
    <mergeCell ref="M32:N32"/>
    <mergeCell ref="A29:B29"/>
    <mergeCell ref="C29:H29"/>
    <mergeCell ref="I29:J29"/>
    <mergeCell ref="M29:N29"/>
    <mergeCell ref="A30:B30"/>
    <mergeCell ref="C30:H30"/>
    <mergeCell ref="I30:J30"/>
    <mergeCell ref="M30:N30"/>
    <mergeCell ref="A27:B27"/>
    <mergeCell ref="C27:H27"/>
    <mergeCell ref="I27:J27"/>
    <mergeCell ref="M27:N27"/>
    <mergeCell ref="A28:B28"/>
    <mergeCell ref="C28:H28"/>
    <mergeCell ref="I28:J28"/>
    <mergeCell ref="M28:N28"/>
    <mergeCell ref="A25:B25"/>
    <mergeCell ref="C25:H25"/>
    <mergeCell ref="I25:J25"/>
    <mergeCell ref="M25:N25"/>
    <mergeCell ref="A26:B26"/>
    <mergeCell ref="C26:H26"/>
    <mergeCell ref="I26:J26"/>
    <mergeCell ref="M26:N26"/>
    <mergeCell ref="A23:B23"/>
    <mergeCell ref="C23:H23"/>
    <mergeCell ref="I23:J23"/>
    <mergeCell ref="M23:N23"/>
    <mergeCell ref="A24:B24"/>
    <mergeCell ref="C24:H24"/>
    <mergeCell ref="I24:J24"/>
    <mergeCell ref="M24:N24"/>
    <mergeCell ref="A21:B21"/>
    <mergeCell ref="C21:H21"/>
    <mergeCell ref="I21:J21"/>
    <mergeCell ref="M21:N21"/>
    <mergeCell ref="A22:B22"/>
    <mergeCell ref="C22:H22"/>
    <mergeCell ref="I22:J22"/>
    <mergeCell ref="M22:N22"/>
    <mergeCell ref="A19:B19"/>
    <mergeCell ref="C19:H19"/>
    <mergeCell ref="I19:J19"/>
    <mergeCell ref="M19:N19"/>
    <mergeCell ref="A20:B20"/>
    <mergeCell ref="C20:H20"/>
    <mergeCell ref="I20:J20"/>
    <mergeCell ref="M20:N20"/>
    <mergeCell ref="A17:B17"/>
    <mergeCell ref="C17:H17"/>
    <mergeCell ref="I17:J17"/>
    <mergeCell ref="M17:N17"/>
    <mergeCell ref="A18:B18"/>
    <mergeCell ref="C18:H18"/>
    <mergeCell ref="I18:J18"/>
    <mergeCell ref="M18:N18"/>
    <mergeCell ref="A15:B15"/>
    <mergeCell ref="C15:H15"/>
    <mergeCell ref="I15:J15"/>
    <mergeCell ref="M15:N15"/>
    <mergeCell ref="A16:B16"/>
    <mergeCell ref="C16:H16"/>
    <mergeCell ref="I16:J16"/>
    <mergeCell ref="M16:N16"/>
    <mergeCell ref="A13:B13"/>
    <mergeCell ref="C13:H13"/>
    <mergeCell ref="I13:J13"/>
    <mergeCell ref="M13:N13"/>
    <mergeCell ref="A14:B14"/>
    <mergeCell ref="C14:H14"/>
    <mergeCell ref="I14:J14"/>
    <mergeCell ref="M14:N14"/>
    <mergeCell ref="A11:B11"/>
    <mergeCell ref="C11:H11"/>
    <mergeCell ref="I11:J11"/>
    <mergeCell ref="M11:N11"/>
    <mergeCell ref="A12:B12"/>
    <mergeCell ref="C12:H12"/>
    <mergeCell ref="I12:J12"/>
    <mergeCell ref="M12:N12"/>
    <mergeCell ref="A9:B9"/>
    <mergeCell ref="C9:H9"/>
    <mergeCell ref="I9:J9"/>
    <mergeCell ref="M9:N9"/>
    <mergeCell ref="A10:B10"/>
    <mergeCell ref="C10:H10"/>
    <mergeCell ref="I10:J10"/>
    <mergeCell ref="M10:N10"/>
    <mergeCell ref="A5:N5"/>
    <mergeCell ref="A6:N6"/>
    <mergeCell ref="A7:B8"/>
    <mergeCell ref="C7:H8"/>
    <mergeCell ref="I7:J7"/>
    <mergeCell ref="I8:J8"/>
    <mergeCell ref="K7:K8"/>
    <mergeCell ref="M7:N7"/>
    <mergeCell ref="M8:N8"/>
  </mergeCells>
  <printOptions/>
  <pageMargins left="0.3937007874015748" right="0" top="0.5905511811023623" bottom="0" header="0.5118110236220472" footer="0.5118110236220472"/>
  <pageSetup fitToHeight="1" fitToWidth="1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Депутаты</cp:lastModifiedBy>
  <cp:lastPrinted>2017-11-15T08:11:00Z</cp:lastPrinted>
  <dcterms:created xsi:type="dcterms:W3CDTF">2017-10-06T13:35:26Z</dcterms:created>
  <dcterms:modified xsi:type="dcterms:W3CDTF">2017-11-15T08:11:18Z</dcterms:modified>
  <cp:category/>
  <cp:version/>
  <cp:contentType/>
  <cp:contentStatus/>
</cp:coreProperties>
</file>